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nnect2dll.sharepoint.com/sites/DMtest/Shared Documents/Apps/Microsoft Forms/DLL Digital Marketing Requests/Attachments/"/>
    </mc:Choice>
  </mc:AlternateContent>
  <xr:revisionPtr revIDLastSave="3" documentId="8_{1498CA41-E89B-4DA0-8E1B-26066B4C962E}" xr6:coauthVersionLast="47" xr6:coauthVersionMax="47" xr10:uidLastSave="{0A80FDDB-0693-4046-98D2-0590A2CD867A}"/>
  <bookViews>
    <workbookView xWindow="1170" yWindow="1170" windowWidth="21600" windowHeight="11385" tabRatio="601" activeTab="2" xr2:uid="{00000000-000D-0000-FFFF-FFFF00000000}"/>
  </bookViews>
  <sheets>
    <sheet name="Project Inputs" sheetId="2" r:id="rId1"/>
    <sheet name="Rates" sheetId="4" state="veryHidden" r:id="rId2"/>
    <sheet name="Cap Lease Proposal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4" l="1"/>
  <c r="I14" i="4"/>
  <c r="I12" i="4"/>
  <c r="I9" i="6"/>
  <c r="G9" i="6"/>
  <c r="E9" i="6"/>
  <c r="C23" i="4" l="1"/>
  <c r="C21" i="4"/>
  <c r="C20" i="4"/>
  <c r="H14" i="4" l="1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G26" i="4" l="1"/>
  <c r="F44" i="4" s="1"/>
  <c r="I26" i="4"/>
  <c r="H44" i="4" s="1"/>
  <c r="C26" i="4"/>
  <c r="E26" i="4"/>
  <c r="D44" i="4" s="1"/>
  <c r="H26" i="4"/>
  <c r="G44" i="4" s="1"/>
  <c r="D26" i="4"/>
  <c r="C44" i="4" s="1"/>
  <c r="F26" i="4"/>
  <c r="E44" i="4" s="1"/>
  <c r="B7" i="2"/>
  <c r="C43" i="4" l="1"/>
  <c r="E43" i="4"/>
  <c r="D43" i="4"/>
  <c r="F43" i="4"/>
  <c r="G43" i="4"/>
  <c r="H43" i="4"/>
  <c r="C22" i="4"/>
  <c r="E27" i="4" s="1"/>
  <c r="G46" i="4" l="1"/>
  <c r="G47" i="4" s="1"/>
  <c r="F46" i="4"/>
  <c r="F47" i="4" s="1"/>
  <c r="H5" i="2" s="1"/>
  <c r="D46" i="4"/>
  <c r="D47" i="4" s="1"/>
  <c r="G5" i="2" s="1"/>
  <c r="E46" i="4"/>
  <c r="E47" i="4" s="1"/>
  <c r="C46" i="4"/>
  <c r="H46" i="4"/>
  <c r="H47" i="4" s="1"/>
  <c r="G4" i="2"/>
  <c r="G10" i="6" s="1"/>
  <c r="H4" i="2"/>
  <c r="I10" i="6" s="1"/>
  <c r="G27" i="4"/>
  <c r="C27" i="4"/>
  <c r="H27" i="4"/>
  <c r="D27" i="4"/>
  <c r="I27" i="4"/>
  <c r="F27" i="4"/>
  <c r="C47" i="4" l="1"/>
  <c r="F5" i="2" s="1"/>
  <c r="F4" i="2"/>
  <c r="E10" i="6" s="1"/>
  <c r="B10" i="2"/>
  <c r="D2" i="6"/>
  <c r="D6" i="6"/>
  <c r="B11" i="2" l="1"/>
</calcChain>
</file>

<file path=xl/sharedStrings.xml><?xml version="1.0" encoding="utf-8"?>
<sst xmlns="http://schemas.openxmlformats.org/spreadsheetml/2006/main" count="72" uniqueCount="60">
  <si>
    <t>Project Details</t>
  </si>
  <si>
    <t>Customer Name</t>
  </si>
  <si>
    <t>ABC Co</t>
  </si>
  <si>
    <t>Select Term:</t>
  </si>
  <si>
    <t>Term (Months)</t>
  </si>
  <si>
    <t>Quote Option Name</t>
  </si>
  <si>
    <t>PA warehouse</t>
  </si>
  <si>
    <t>Monthly Payment</t>
  </si>
  <si>
    <t>Total Project Cost</t>
  </si>
  <si>
    <t>Customer Rate</t>
  </si>
  <si>
    <t>Rebate</t>
  </si>
  <si>
    <t>Net Project Cost</t>
  </si>
  <si>
    <t xml:space="preserve"> </t>
  </si>
  <si>
    <t>Annual Savings</t>
  </si>
  <si>
    <t>Term in Proposal</t>
  </si>
  <si>
    <t>Monthly Pmt</t>
  </si>
  <si>
    <t>Customer Norminal Rate</t>
  </si>
  <si>
    <t>* If the subsidy will buydown to zero or negtive rate, then it will show zero interest rate in proposal.</t>
  </si>
  <si>
    <t>COF 6/13/23</t>
  </si>
  <si>
    <t>Q1 2021</t>
  </si>
  <si>
    <t>Lease Spreads</t>
  </si>
  <si>
    <t>$3,000 - $25,000</t>
  </si>
  <si>
    <t>$25,001 - $100,000</t>
  </si>
  <si>
    <t>$100,001 - $250,000</t>
  </si>
  <si>
    <t>Lease Rates</t>
  </si>
  <si>
    <t>Term</t>
  </si>
  <si>
    <t>Rate</t>
  </si>
  <si>
    <t>Payment (Net Finance cost)</t>
  </si>
  <si>
    <t>DLL Rate</t>
  </si>
  <si>
    <t>Presented to:</t>
  </si>
  <si>
    <t>Financial Solutions Provided by DLL</t>
  </si>
  <si>
    <t>Proposal Date</t>
  </si>
  <si>
    <t>Use the saving generated from the new system to pay for the financing</t>
  </si>
  <si>
    <t>*Estimated payments are not inclusive of sales tax. Offer subject to credit approval and completion of all</t>
  </si>
  <si>
    <t xml:space="preserve"> required documentation at the sole discretion of DLL. </t>
  </si>
  <si>
    <t>*Rate is provided as an indication only and is subject to indexation and change prior to documentation</t>
  </si>
  <si>
    <t>and funding.  In the current market environment, interest rate increases should be expected.</t>
  </si>
  <si>
    <t>Required Documents</t>
  </si>
  <si>
    <t xml:space="preserve">Documentation will be dependent upon initial credit review from individual customer credit application </t>
  </si>
  <si>
    <t>submittal.  Additional support credit documentation maybe requested at that time.</t>
  </si>
  <si>
    <t>100% financing</t>
  </si>
  <si>
    <t xml:space="preserve">The total investment can be financed and “soft” costs, such as service, maintenance and insurance can also be </t>
  </si>
  <si>
    <t>included in the monthly payments.</t>
  </si>
  <si>
    <t>Flexibility</t>
  </si>
  <si>
    <t xml:space="preserve">You can select a payment plan that best fits your budget. Your finance contact will help you structure the “right” </t>
  </si>
  <si>
    <t>transaction. Structuring option examples include deferred and step payment plans.</t>
  </si>
  <si>
    <t>Contact</t>
  </si>
  <si>
    <t>Mike Ossolinski</t>
  </si>
  <si>
    <t>Office - 610-386-5889</t>
  </si>
  <si>
    <t>Mobile - 610-316-5695</t>
  </si>
  <si>
    <t>mossolinski@leasedirect.com</t>
  </si>
  <si>
    <t xml:space="preserve">This proposal is an expression by the financial solutions provider of its interest in considering a financial transaction on the general terms and </t>
  </si>
  <si>
    <t>conditions outlined above. This proposal is not intended to and does not create any binding legal obligation on the part of either party.</t>
  </si>
  <si>
    <t>This proposal is subject to final approval of the financial solutions provider, which will require your cooperation in furnishing financial information,</t>
  </si>
  <si>
    <t>and the absence of any material, adverse change in your financial condition or business prospects prior to closing.</t>
  </si>
  <si>
    <t>Quoted pricing is stated as a spread to a market index.  On the date of this proposal, the relationship between DLL’s funding rate and the</t>
  </si>
  <si>
    <t xml:space="preserve">index was known.  In the future, DLL’s funding rate may not remain well correlated to this index. Accordingly, 30 days after this, proposal, </t>
  </si>
  <si>
    <t>DLL reserves the right to reasonably adjust the spread to achieve the same result relative to DLL’s funding rate as existed on the date of this proposal.</t>
  </si>
  <si>
    <t>© DLL - De Lage Landen International B.V. 2016 DLL®, and DLL Financial Solutions Partner® are registered service marks of De Lage Landen</t>
  </si>
  <si>
    <t xml:space="preserve"> International B.V.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</si>
</sst>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40404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0" fillId="0" borderId="0" xfId="0" applyNumberFormat="1"/>
    <xf numFmtId="0" fontId="9" fillId="0" borderId="0" xfId="0" applyFont="1" applyAlignment="1">
      <alignment horizontal="center"/>
    </xf>
    <xf numFmtId="10" fontId="0" fillId="0" borderId="0" xfId="0" applyNumberFormat="1"/>
    <xf numFmtId="44" fontId="0" fillId="0" borderId="0" xfId="0" applyNumberForma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9" fillId="0" borderId="0" xfId="0" applyFont="1"/>
    <xf numFmtId="14" fontId="11" fillId="0" borderId="0" xfId="0" applyNumberFormat="1" applyFont="1"/>
    <xf numFmtId="43" fontId="0" fillId="0" borderId="0" xfId="0" applyNumberFormat="1"/>
    <xf numFmtId="43" fontId="9" fillId="0" borderId="0" xfId="4" applyFont="1"/>
    <xf numFmtId="0" fontId="0" fillId="3" borderId="3" xfId="0" applyFill="1" applyBorder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10" fontId="0" fillId="0" borderId="0" xfId="3" applyNumberFormat="1" applyFont="1" applyAlignment="1" applyProtection="1">
      <alignment horizontal="center" vertical="center"/>
      <protection locked="0"/>
    </xf>
    <xf numFmtId="43" fontId="0" fillId="0" borderId="0" xfId="4" applyFont="1" applyAlignment="1" applyProtection="1">
      <alignment horizontal="right"/>
      <protection hidden="1"/>
    </xf>
    <xf numFmtId="10" fontId="0" fillId="0" borderId="3" xfId="3" applyNumberFormat="1" applyFont="1" applyBorder="1" applyAlignment="1" applyProtection="1">
      <alignment horizontal="center" vertical="center"/>
      <protection locked="0"/>
    </xf>
    <xf numFmtId="43" fontId="0" fillId="0" borderId="4" xfId="4" applyFont="1" applyBorder="1" applyAlignment="1" applyProtection="1">
      <alignment horizontal="right"/>
      <protection hidden="1"/>
    </xf>
    <xf numFmtId="10" fontId="0" fillId="0" borderId="0" xfId="3" applyNumberFormat="1" applyFont="1" applyBorder="1" applyAlignment="1" applyProtection="1">
      <alignment horizontal="center" vertical="center"/>
      <protection locked="0"/>
    </xf>
    <xf numFmtId="6" fontId="0" fillId="0" borderId="5" xfId="4" applyNumberFormat="1" applyFont="1" applyBorder="1" applyAlignment="1" applyProtection="1">
      <alignment horizontal="right"/>
      <protection hidden="1"/>
    </xf>
    <xf numFmtId="10" fontId="0" fillId="0" borderId="6" xfId="3" applyNumberFormat="1" applyFont="1" applyBorder="1" applyAlignment="1" applyProtection="1">
      <alignment horizontal="center" vertical="center"/>
      <protection hidden="1"/>
    </xf>
    <xf numFmtId="10" fontId="0" fillId="0" borderId="7" xfId="3" applyNumberFormat="1" applyFont="1" applyBorder="1" applyAlignment="1" applyProtection="1">
      <alignment horizontal="center" vertical="center"/>
      <protection hidden="1"/>
    </xf>
    <xf numFmtId="6" fontId="0" fillId="0" borderId="0" xfId="4" applyNumberFormat="1" applyFont="1" applyBorder="1" applyAlignment="1" applyProtection="1">
      <alignment horizontal="right"/>
      <protection hidden="1"/>
    </xf>
    <xf numFmtId="10" fontId="0" fillId="0" borderId="8" xfId="3" applyNumberFormat="1" applyFont="1" applyBorder="1" applyAlignment="1" applyProtection="1">
      <alignment horizontal="center" vertical="center"/>
      <protection hidden="1"/>
    </xf>
    <xf numFmtId="10" fontId="0" fillId="0" borderId="3" xfId="3" applyNumberFormat="1" applyFont="1" applyBorder="1" applyAlignment="1" applyProtection="1">
      <alignment horizontal="center" vertical="center"/>
      <protection hidden="1"/>
    </xf>
    <xf numFmtId="6" fontId="0" fillId="0" borderId="4" xfId="4" applyNumberFormat="1" applyFont="1" applyBorder="1" applyAlignment="1" applyProtection="1">
      <alignment horizontal="right"/>
      <protection hidden="1"/>
    </xf>
    <xf numFmtId="10" fontId="0" fillId="0" borderId="9" xfId="3" applyNumberFormat="1" applyFont="1" applyBorder="1" applyAlignment="1" applyProtection="1">
      <alignment horizontal="center" vertical="center"/>
      <protection hidden="1"/>
    </xf>
    <xf numFmtId="10" fontId="0" fillId="0" borderId="10" xfId="3" applyNumberFormat="1" applyFont="1" applyBorder="1" applyAlignment="1" applyProtection="1">
      <alignment horizontal="center" vertical="center"/>
      <protection hidden="1"/>
    </xf>
    <xf numFmtId="10" fontId="0" fillId="0" borderId="11" xfId="3" applyNumberFormat="1" applyFont="1" applyBorder="1" applyAlignment="1" applyProtection="1">
      <alignment horizontal="center" vertical="center"/>
      <protection hidden="1"/>
    </xf>
    <xf numFmtId="6" fontId="9" fillId="0" borderId="0" xfId="0" applyNumberFormat="1" applyFont="1"/>
    <xf numFmtId="8" fontId="0" fillId="0" borderId="0" xfId="0" applyNumberFormat="1"/>
    <xf numFmtId="44" fontId="0" fillId="0" borderId="0" xfId="1" applyFont="1"/>
    <xf numFmtId="44" fontId="0" fillId="3" borderId="3" xfId="1" applyFont="1" applyFill="1" applyBorder="1" applyProtection="1">
      <protection locked="0" hidden="1"/>
    </xf>
    <xf numFmtId="44" fontId="0" fillId="0" borderId="3" xfId="1" applyFont="1" applyFill="1" applyBorder="1" applyProtection="1">
      <protection hidden="1"/>
    </xf>
    <xf numFmtId="0" fontId="11" fillId="0" borderId="3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43" fontId="0" fillId="0" borderId="3" xfId="4" applyFont="1" applyBorder="1" applyProtection="1">
      <protection hidden="1"/>
    </xf>
    <xf numFmtId="10" fontId="0" fillId="0" borderId="3" xfId="3" applyNumberFormat="1" applyFont="1" applyBorder="1" applyProtection="1">
      <protection hidden="1"/>
    </xf>
    <xf numFmtId="0" fontId="0" fillId="0" borderId="3" xfId="0" applyBorder="1"/>
    <xf numFmtId="0" fontId="0" fillId="3" borderId="0" xfId="0" applyFill="1"/>
    <xf numFmtId="0" fontId="3" fillId="0" borderId="0" xfId="0" applyFont="1" applyAlignment="1">
      <alignment horizontal="left"/>
    </xf>
    <xf numFmtId="44" fontId="0" fillId="0" borderId="0" xfId="1" applyFont="1" applyBorder="1" applyAlignment="1">
      <alignment horizontal="center"/>
    </xf>
    <xf numFmtId="0" fontId="5" fillId="0" borderId="0" xfId="2"/>
    <xf numFmtId="164" fontId="0" fillId="0" borderId="3" xfId="0" applyNumberFormat="1" applyBorder="1"/>
    <xf numFmtId="10" fontId="0" fillId="0" borderId="3" xfId="0" applyNumberFormat="1" applyBorder="1"/>
    <xf numFmtId="0" fontId="0" fillId="4" borderId="3" xfId="0" applyFill="1" applyBorder="1"/>
    <xf numFmtId="8" fontId="0" fillId="4" borderId="3" xfId="0" applyNumberFormat="1" applyFill="1" applyBorder="1"/>
    <xf numFmtId="10" fontId="0" fillId="5" borderId="3" xfId="0" applyNumberFormat="1" applyFill="1" applyBorder="1"/>
    <xf numFmtId="44" fontId="0" fillId="0" borderId="3" xfId="1" applyFont="1" applyBorder="1" applyProtection="1">
      <protection hidden="1"/>
    </xf>
    <xf numFmtId="0" fontId="0" fillId="0" borderId="3" xfId="0" applyBorder="1" applyProtection="1">
      <protection locked="0" hidden="1"/>
    </xf>
    <xf numFmtId="44" fontId="18" fillId="0" borderId="0" xfId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4" fontId="0" fillId="0" borderId="1" xfId="1" applyFont="1" applyBorder="1" applyAlignment="1">
      <alignment horizontal="center"/>
    </xf>
    <xf numFmtId="44" fontId="0" fillId="0" borderId="2" xfId="1" applyFont="1" applyBorder="1" applyAlignment="1">
      <alignment horizontal="center"/>
    </xf>
  </cellXfs>
  <cellStyles count="5">
    <cellStyle name="Comma" xfId="4" builtinId="3"/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2</xdr:col>
      <xdr:colOff>1123950</xdr:colOff>
      <xdr:row>0</xdr:row>
      <xdr:rowOff>723900</xdr:rowOff>
    </xdr:to>
    <xdr:pic>
      <xdr:nvPicPr>
        <xdr:cNvPr id="2" name="Picture 1" descr="DLL_Logo_Descriptor_Blue_RGB_0300dp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2143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0</xdr:row>
      <xdr:rowOff>142875</xdr:rowOff>
    </xdr:from>
    <xdr:to>
      <xdr:col>12</xdr:col>
      <xdr:colOff>447675</xdr:colOff>
      <xdr:row>0</xdr:row>
      <xdr:rowOff>782844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451DE5-D5ED-4D4E-BBA8-5602C64DC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142875"/>
          <a:ext cx="2200275" cy="639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ossolinski@leasedirec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6"/>
  <sheetViews>
    <sheetView zoomScale="110" zoomScaleNormal="110" workbookViewId="0">
      <selection activeCell="F4" sqref="F4"/>
    </sheetView>
  </sheetViews>
  <sheetFormatPr defaultRowHeight="15" x14ac:dyDescent="0.25"/>
  <cols>
    <col min="1" max="1" width="36" customWidth="1"/>
    <col min="2" max="2" width="13.85546875" bestFit="1" customWidth="1"/>
    <col min="3" max="4" width="11.28515625" bestFit="1" customWidth="1"/>
    <col min="5" max="5" width="16.85546875" bestFit="1" customWidth="1"/>
    <col min="6" max="6" width="12" bestFit="1" customWidth="1"/>
    <col min="7" max="7" width="16.85546875" bestFit="1" customWidth="1"/>
    <col min="8" max="9" width="11.5703125" bestFit="1" customWidth="1"/>
    <col min="10" max="10" width="10.5703125" bestFit="1" customWidth="1"/>
    <col min="11" max="12" width="11.28515625" bestFit="1" customWidth="1"/>
  </cols>
  <sheetData>
    <row r="1" spans="1:8" x14ac:dyDescent="0.25">
      <c r="A1" s="25" t="s">
        <v>0</v>
      </c>
      <c r="B1" s="26"/>
      <c r="C1" s="26"/>
    </row>
    <row r="2" spans="1:8" x14ac:dyDescent="0.25">
      <c r="A2" s="26"/>
      <c r="B2" s="26"/>
      <c r="C2" s="26"/>
    </row>
    <row r="3" spans="1:8" x14ac:dyDescent="0.25">
      <c r="A3" s="47" t="s">
        <v>1</v>
      </c>
      <c r="B3" s="24" t="s">
        <v>2</v>
      </c>
      <c r="C3" s="26"/>
      <c r="D3" s="53" t="s">
        <v>3</v>
      </c>
      <c r="E3" s="24" t="s">
        <v>4</v>
      </c>
      <c r="F3" s="24">
        <v>24</v>
      </c>
      <c r="G3" s="24">
        <v>36</v>
      </c>
      <c r="H3" s="24">
        <v>60</v>
      </c>
    </row>
    <row r="4" spans="1:8" x14ac:dyDescent="0.25">
      <c r="A4" s="47" t="s">
        <v>5</v>
      </c>
      <c r="B4" s="24" t="s">
        <v>6</v>
      </c>
      <c r="C4" s="26"/>
      <c r="E4" s="49" t="s">
        <v>7</v>
      </c>
      <c r="F4" s="62">
        <f>IF(HLOOKUP(F3,Rates!$C$45:$H$46,2,0)*F3&lt;$B$7,$B$7/F3,HLOOKUP(F3,Rates!$C$45:$H$46,2,0))</f>
        <v>22808.277741217324</v>
      </c>
      <c r="G4" s="62">
        <f>IF(HLOOKUP(G3,Rates!$C$45:$H$46,2,0)*G3&lt;$B$7,$B$7/G3,HLOOKUP(G3,Rates!$C$45:$H$46,2,0))</f>
        <v>15595.555744592617</v>
      </c>
      <c r="H4" s="62">
        <f>IF(HLOOKUP(H3,Rates!$C$45:$H$46,2,0)*H3&lt;$B$7,$B$7/H3,HLOOKUP(H3,Rates!$C$45:$H$46,2,0))</f>
        <v>10081.463543217498</v>
      </c>
    </row>
    <row r="5" spans="1:8" x14ac:dyDescent="0.25">
      <c r="A5" s="48" t="s">
        <v>8</v>
      </c>
      <c r="B5" s="45">
        <v>490000</v>
      </c>
      <c r="C5" s="26"/>
      <c r="E5" s="49" t="s">
        <v>9</v>
      </c>
      <c r="F5" s="51">
        <f>HLOOKUP(F3,Rates!$C$45:$H$47,3,0)</f>
        <v>0.10870000000000435</v>
      </c>
      <c r="G5" s="51">
        <f>HLOOKUP(G3,Rates!$C$45:$H$47,3,0)</f>
        <v>9.059999999999635E-2</v>
      </c>
      <c r="H5" s="51">
        <f>HLOOKUP(H3,Rates!$C$45:$H$47,3,0)</f>
        <v>8.6200000000000554E-2</v>
      </c>
    </row>
    <row r="6" spans="1:8" x14ac:dyDescent="0.25">
      <c r="A6" s="48" t="s">
        <v>10</v>
      </c>
      <c r="B6" s="45"/>
      <c r="C6" s="26"/>
    </row>
    <row r="7" spans="1:8" x14ac:dyDescent="0.25">
      <c r="A7" s="48" t="s">
        <v>11</v>
      </c>
      <c r="B7" s="46">
        <f>B5-B6</f>
        <v>490000</v>
      </c>
      <c r="C7" s="26" t="s">
        <v>12</v>
      </c>
    </row>
    <row r="8" spans="1:8" x14ac:dyDescent="0.25">
      <c r="A8" s="48" t="s">
        <v>13</v>
      </c>
      <c r="B8" s="45">
        <v>80000</v>
      </c>
      <c r="C8" s="26"/>
    </row>
    <row r="9" spans="1:8" x14ac:dyDescent="0.25">
      <c r="A9" s="48" t="s">
        <v>14</v>
      </c>
      <c r="B9" s="63">
        <v>24</v>
      </c>
      <c r="C9" s="26"/>
    </row>
    <row r="10" spans="1:8" x14ac:dyDescent="0.25">
      <c r="A10" s="48" t="s">
        <v>15</v>
      </c>
      <c r="B10" s="50">
        <f>IF(HLOOKUP(B9,Rates!C45:H46,2,0)*B9&lt;B7,B7/B9,HLOOKUP(B9,Rates!C45:H46,2,0))</f>
        <v>22808.277741217324</v>
      </c>
      <c r="C10" s="26"/>
    </row>
    <row r="11" spans="1:8" x14ac:dyDescent="0.25">
      <c r="A11" s="48" t="s">
        <v>16</v>
      </c>
      <c r="B11" s="51">
        <f>IF(HLOOKUP(B9,Rates!C45:H46,2,0)*B9&lt;B7,0%,HLOOKUP(B9,Rates!C45:H47,3,0))</f>
        <v>0.10870000000000435</v>
      </c>
      <c r="C11" s="26"/>
      <c r="D11" s="22"/>
    </row>
    <row r="12" spans="1:8" x14ac:dyDescent="0.25">
      <c r="A12" s="26" t="s">
        <v>17</v>
      </c>
      <c r="B12" s="26"/>
      <c r="C12" s="26"/>
    </row>
    <row r="13" spans="1:8" x14ac:dyDescent="0.25">
      <c r="A13" s="26"/>
      <c r="B13" s="26"/>
      <c r="C13" s="26"/>
    </row>
    <row r="14" spans="1:8" x14ac:dyDescent="0.25">
      <c r="A14" s="26"/>
      <c r="B14" s="26"/>
      <c r="C14" s="26"/>
      <c r="D14" s="43"/>
    </row>
    <row r="15" spans="1:8" x14ac:dyDescent="0.25">
      <c r="C15" s="26"/>
    </row>
    <row r="16" spans="1:8" x14ac:dyDescent="0.25">
      <c r="C16" s="26"/>
    </row>
  </sheetData>
  <sheetProtection selectLockedCells="1"/>
  <protectedRanges>
    <protectedRange sqref="B3:B8" name="Project Inputs"/>
  </protectedRange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Rates!$D$25:$I$25</xm:f>
          </x14:formula1>
          <xm:sqref>F3:H3</xm:sqref>
        </x14:dataValidation>
        <x14:dataValidation type="list" allowBlank="1" showInputMessage="1" showErrorMessage="1" xr:uid="{00000000-0002-0000-0000-000001000000}">
          <x14:formula1>
            <xm:f>Rates!$C$42:$H$42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7"/>
  <sheetViews>
    <sheetView workbookViewId="0">
      <selection activeCell="I12" sqref="I12:I14"/>
    </sheetView>
  </sheetViews>
  <sheetFormatPr defaultRowHeight="15" x14ac:dyDescent="0.25"/>
  <cols>
    <col min="1" max="1" width="20.7109375" customWidth="1"/>
    <col min="2" max="2" width="26.28515625" bestFit="1" customWidth="1"/>
    <col min="3" max="3" width="17.28515625" bestFit="1" customWidth="1"/>
    <col min="4" max="5" width="11.140625" bestFit="1" customWidth="1"/>
    <col min="6" max="8" width="10.5703125" bestFit="1" customWidth="1"/>
    <col min="9" max="9" width="9.85546875" bestFit="1" customWidth="1"/>
  </cols>
  <sheetData>
    <row r="1" spans="1:9" x14ac:dyDescent="0.25">
      <c r="B1" s="8" t="s">
        <v>18</v>
      </c>
      <c r="C1" s="27">
        <v>6.3200000000000006E-2</v>
      </c>
      <c r="D1" s="27">
        <v>5.8700000000000002E-2</v>
      </c>
      <c r="E1" s="27">
        <v>5.5599999999999997E-2</v>
      </c>
      <c r="F1" s="27">
        <v>5.3999999999999999E-2</v>
      </c>
      <c r="G1" s="27">
        <v>5.3199999999999997E-2</v>
      </c>
      <c r="H1" s="27">
        <v>5.28E-2</v>
      </c>
      <c r="I1" s="12">
        <v>5.2600000000000001E-2</v>
      </c>
    </row>
    <row r="2" spans="1:9" x14ac:dyDescent="0.25">
      <c r="A2" s="8"/>
    </row>
    <row r="3" spans="1:9" x14ac:dyDescent="0.25">
      <c r="A3" s="23"/>
      <c r="B3" s="8" t="s">
        <v>19</v>
      </c>
    </row>
    <row r="4" spans="1:9" x14ac:dyDescent="0.25">
      <c r="A4" s="23"/>
      <c r="B4" s="8" t="s">
        <v>20</v>
      </c>
      <c r="C4" s="8">
        <v>12</v>
      </c>
      <c r="D4" s="8">
        <v>24</v>
      </c>
      <c r="E4" s="8">
        <v>36</v>
      </c>
      <c r="F4" s="8">
        <v>48</v>
      </c>
      <c r="G4" s="8">
        <v>60</v>
      </c>
      <c r="H4" s="8">
        <v>72</v>
      </c>
      <c r="I4" s="8">
        <v>84</v>
      </c>
    </row>
    <row r="5" spans="1:9" x14ac:dyDescent="0.25">
      <c r="A5" s="23"/>
      <c r="B5" s="28" t="s">
        <v>21</v>
      </c>
      <c r="C5" s="29">
        <v>8.5000000000000006E-2</v>
      </c>
      <c r="D5" s="29">
        <v>6.5000000000000002E-2</v>
      </c>
      <c r="E5" s="29">
        <v>5.5E-2</v>
      </c>
      <c r="F5" s="29">
        <v>0.05</v>
      </c>
      <c r="G5" s="29">
        <v>0.05</v>
      </c>
      <c r="H5" s="29">
        <v>4.4999999999999998E-2</v>
      </c>
      <c r="I5" s="29">
        <v>4.4999999999999998E-2</v>
      </c>
    </row>
    <row r="6" spans="1:9" x14ac:dyDescent="0.25">
      <c r="B6" s="28" t="s">
        <v>22</v>
      </c>
      <c r="C6" s="29">
        <v>7.4999999999999997E-2</v>
      </c>
      <c r="D6" s="29">
        <v>6.25E-2</v>
      </c>
      <c r="E6" s="29">
        <v>0.04</v>
      </c>
      <c r="F6" s="29">
        <v>3.5000000000000003E-2</v>
      </c>
      <c r="G6" s="29">
        <v>3.4500000000000003E-2</v>
      </c>
      <c r="H6" s="29">
        <v>3.4500000000000003E-2</v>
      </c>
      <c r="I6" s="29">
        <v>3.4500000000000003E-2</v>
      </c>
    </row>
    <row r="7" spans="1:9" x14ac:dyDescent="0.25">
      <c r="B7" s="28" t="s">
        <v>23</v>
      </c>
      <c r="C7" s="29">
        <v>6.5000000000000002E-2</v>
      </c>
      <c r="D7" s="29">
        <v>0.05</v>
      </c>
      <c r="E7" s="29">
        <v>3.5000000000000003E-2</v>
      </c>
      <c r="F7" s="29">
        <v>3.4000000000000002E-2</v>
      </c>
      <c r="G7" s="29">
        <v>3.3000000000000002E-2</v>
      </c>
      <c r="H7" s="29">
        <v>3.3000000000000002E-2</v>
      </c>
      <c r="I7" s="29">
        <v>3.3000000000000002E-2</v>
      </c>
    </row>
    <row r="8" spans="1:9" ht="15.75" thickBot="1" x14ac:dyDescent="0.3">
      <c r="B8" s="30"/>
      <c r="C8" s="29"/>
      <c r="D8" s="29"/>
      <c r="E8" s="29"/>
      <c r="F8" s="29"/>
      <c r="G8" s="29"/>
      <c r="H8" s="29"/>
      <c r="I8" s="29"/>
    </row>
    <row r="9" spans="1:9" x14ac:dyDescent="0.25">
      <c r="B9" s="8"/>
      <c r="C9" s="31"/>
      <c r="D9" s="31"/>
      <c r="E9" s="31"/>
      <c r="F9" s="31"/>
      <c r="G9" s="31"/>
      <c r="H9" s="31"/>
      <c r="I9" s="31"/>
    </row>
    <row r="11" spans="1:9" ht="15.75" thickBot="1" x14ac:dyDescent="0.3">
      <c r="B11" s="8" t="s">
        <v>24</v>
      </c>
      <c r="C11" s="8">
        <v>12</v>
      </c>
      <c r="D11" s="8">
        <v>24</v>
      </c>
      <c r="E11" s="8">
        <v>36</v>
      </c>
      <c r="F11" s="8">
        <v>48</v>
      </c>
      <c r="G11" s="8">
        <v>60</v>
      </c>
      <c r="H11" s="8">
        <v>72</v>
      </c>
      <c r="I11" s="8">
        <v>84</v>
      </c>
    </row>
    <row r="12" spans="1:9" ht="15.75" thickBot="1" x14ac:dyDescent="0.3">
      <c r="B12" s="32">
        <v>3000</v>
      </c>
      <c r="C12" s="33">
        <f>SUM($C$1,C5)</f>
        <v>0.1482</v>
      </c>
      <c r="D12" s="34">
        <f t="shared" ref="D12:D14" si="0">SUM($D$1,D5)</f>
        <v>0.1237</v>
      </c>
      <c r="E12" s="34">
        <f>SUM($E$1,E5)</f>
        <v>0.1106</v>
      </c>
      <c r="F12" s="34">
        <f>SUM($F$1,F5)</f>
        <v>0.10400000000000001</v>
      </c>
      <c r="G12" s="34">
        <f>SUM($G$1,G5)</f>
        <v>0.1032</v>
      </c>
      <c r="H12" s="34">
        <f>SUM($H$1,H5)</f>
        <v>9.7799999999999998E-2</v>
      </c>
      <c r="I12" s="34">
        <f>SUM($I$1,I5)</f>
        <v>9.7599999999999992E-2</v>
      </c>
    </row>
    <row r="13" spans="1:9" ht="15.75" thickBot="1" x14ac:dyDescent="0.3">
      <c r="B13" s="35">
        <v>25001</v>
      </c>
      <c r="C13" s="36">
        <f t="shared" ref="C13:C14" si="1">SUM($C$1,C6)</f>
        <v>0.13819999999999999</v>
      </c>
      <c r="D13" s="37">
        <f t="shared" si="0"/>
        <v>0.1212</v>
      </c>
      <c r="E13" s="37">
        <f t="shared" ref="E13:E14" si="2">SUM($E$1,E6)</f>
        <v>9.5599999999999991E-2</v>
      </c>
      <c r="F13" s="37">
        <f t="shared" ref="F13" si="3">SUM($F$1,F6)</f>
        <v>8.8999999999999996E-2</v>
      </c>
      <c r="G13" s="37">
        <f t="shared" ref="G13:G14" si="4">SUM($G$1,G6)</f>
        <v>8.77E-2</v>
      </c>
      <c r="H13" s="37">
        <f t="shared" ref="H13:H14" si="5">SUM($H$1,H6)</f>
        <v>8.7300000000000003E-2</v>
      </c>
      <c r="I13" s="34">
        <f t="shared" ref="I13:I14" si="6">SUM($I$1,I6)</f>
        <v>8.7100000000000011E-2</v>
      </c>
    </row>
    <row r="14" spans="1:9" x14ac:dyDescent="0.25">
      <c r="B14" s="35">
        <v>100001</v>
      </c>
      <c r="C14" s="36">
        <f t="shared" si="1"/>
        <v>0.12820000000000001</v>
      </c>
      <c r="D14" s="37">
        <f t="shared" si="0"/>
        <v>0.1087</v>
      </c>
      <c r="E14" s="37">
        <f t="shared" si="2"/>
        <v>9.06E-2</v>
      </c>
      <c r="F14" s="37">
        <f>SUM($F$1,F7)</f>
        <v>8.7999999999999995E-2</v>
      </c>
      <c r="G14" s="37">
        <f t="shared" si="4"/>
        <v>8.6199999999999999E-2</v>
      </c>
      <c r="H14" s="37">
        <f t="shared" si="5"/>
        <v>8.5800000000000001E-2</v>
      </c>
      <c r="I14" s="34">
        <f t="shared" si="6"/>
        <v>8.5600000000000009E-2</v>
      </c>
    </row>
    <row r="15" spans="1:9" ht="15.75" thickBot="1" x14ac:dyDescent="0.3">
      <c r="B15" s="38"/>
      <c r="C15" s="39"/>
      <c r="D15" s="40"/>
      <c r="E15" s="40"/>
      <c r="F15" s="40"/>
      <c r="G15" s="40"/>
      <c r="H15" s="40"/>
      <c r="I15" s="41"/>
    </row>
    <row r="16" spans="1:9" x14ac:dyDescent="0.25">
      <c r="B16" s="42"/>
      <c r="C16" s="12"/>
      <c r="D16" s="12"/>
      <c r="E16" s="12"/>
      <c r="F16" s="12"/>
      <c r="G16" s="12"/>
      <c r="H16" s="12"/>
      <c r="I16" s="12"/>
    </row>
    <row r="19" spans="2:9" x14ac:dyDescent="0.25">
      <c r="B19" s="9" t="s">
        <v>0</v>
      </c>
    </row>
    <row r="20" spans="2:9" x14ac:dyDescent="0.25">
      <c r="B20" s="8" t="s">
        <v>8</v>
      </c>
      <c r="C20" s="10">
        <f>'Project Inputs'!B5</f>
        <v>490000</v>
      </c>
    </row>
    <row r="21" spans="2:9" x14ac:dyDescent="0.25">
      <c r="B21" s="8" t="s">
        <v>10</v>
      </c>
      <c r="C21" s="10">
        <f>'Project Inputs'!B6</f>
        <v>0</v>
      </c>
    </row>
    <row r="22" spans="2:9" x14ac:dyDescent="0.25">
      <c r="B22" s="8" t="s">
        <v>11</v>
      </c>
      <c r="C22" s="10">
        <f>'Project Inputs'!B7</f>
        <v>490000</v>
      </c>
    </row>
    <row r="23" spans="2:9" x14ac:dyDescent="0.25">
      <c r="B23" s="8" t="s">
        <v>13</v>
      </c>
      <c r="C23" s="10">
        <f>'Project Inputs'!B8</f>
        <v>80000</v>
      </c>
    </row>
    <row r="24" spans="2:9" x14ac:dyDescent="0.25">
      <c r="B24" s="8"/>
      <c r="C24" s="10"/>
      <c r="D24" s="10"/>
      <c r="E24" s="10"/>
    </row>
    <row r="25" spans="2:9" x14ac:dyDescent="0.25">
      <c r="B25" s="8" t="s">
        <v>25</v>
      </c>
      <c r="C25" s="11">
        <v>12</v>
      </c>
      <c r="D25" s="11">
        <v>24</v>
      </c>
      <c r="E25" s="11">
        <v>36</v>
      </c>
      <c r="F25" s="11">
        <v>48</v>
      </c>
      <c r="G25" s="11">
        <v>60</v>
      </c>
      <c r="H25" s="11">
        <v>72</v>
      </c>
      <c r="I25" s="11">
        <v>84</v>
      </c>
    </row>
    <row r="26" spans="2:9" x14ac:dyDescent="0.25">
      <c r="B26" s="8" t="s">
        <v>26</v>
      </c>
      <c r="C26" s="12">
        <f>LOOKUP($C$20,$B12:$B15,C12:C15)</f>
        <v>0.12820000000000001</v>
      </c>
      <c r="D26" s="12">
        <f t="shared" ref="D26:I26" si="7">LOOKUP($C$20,$B12:$B15,D12:D15)</f>
        <v>0.1087</v>
      </c>
      <c r="E26" s="12">
        <f t="shared" si="7"/>
        <v>9.06E-2</v>
      </c>
      <c r="F26" s="12">
        <f t="shared" si="7"/>
        <v>8.7999999999999995E-2</v>
      </c>
      <c r="G26" s="12">
        <f t="shared" si="7"/>
        <v>8.6199999999999999E-2</v>
      </c>
      <c r="H26" s="12">
        <f t="shared" si="7"/>
        <v>8.5800000000000001E-2</v>
      </c>
      <c r="I26" s="12">
        <f t="shared" si="7"/>
        <v>8.5600000000000009E-2</v>
      </c>
    </row>
    <row r="27" spans="2:9" x14ac:dyDescent="0.25">
      <c r="B27" s="8" t="s">
        <v>27</v>
      </c>
      <c r="C27" s="43">
        <f>PMT(C26/12,C11,-$C$22,0,0)</f>
        <v>43724.09551899998</v>
      </c>
      <c r="D27" s="43">
        <f t="shared" ref="D27:I27" si="8">PMT(D26/12,D11,-$C$22,0,0)</f>
        <v>22808.277741217324</v>
      </c>
      <c r="E27" s="43">
        <f t="shared" si="8"/>
        <v>15595.555744592617</v>
      </c>
      <c r="F27" s="43">
        <f t="shared" si="8"/>
        <v>12147.190150075689</v>
      </c>
      <c r="G27" s="43">
        <f t="shared" si="8"/>
        <v>10081.463543217498</v>
      </c>
      <c r="H27" s="43">
        <f t="shared" si="8"/>
        <v>8730.7191771937833</v>
      </c>
      <c r="I27" s="43">
        <f t="shared" si="8"/>
        <v>7774.6703587361835</v>
      </c>
    </row>
    <row r="38" spans="2:8" x14ac:dyDescent="0.25">
      <c r="B38" s="44"/>
    </row>
    <row r="39" spans="2:8" x14ac:dyDescent="0.25">
      <c r="B39" s="44"/>
    </row>
    <row r="42" spans="2:8" x14ac:dyDescent="0.25">
      <c r="B42" s="52" t="s">
        <v>25</v>
      </c>
      <c r="C42" s="52">
        <v>24</v>
      </c>
      <c r="D42" s="52">
        <v>36</v>
      </c>
      <c r="E42" s="52">
        <v>48</v>
      </c>
      <c r="F42" s="52">
        <v>60</v>
      </c>
      <c r="G42" s="52">
        <v>72</v>
      </c>
      <c r="H42" s="52">
        <v>84</v>
      </c>
    </row>
    <row r="43" spans="2:8" x14ac:dyDescent="0.25">
      <c r="B43" s="48" t="s">
        <v>11</v>
      </c>
      <c r="C43" s="57">
        <f>'Project Inputs'!$B$7</f>
        <v>490000</v>
      </c>
      <c r="D43" s="57">
        <f>'Project Inputs'!$B$7</f>
        <v>490000</v>
      </c>
      <c r="E43" s="57">
        <f>'Project Inputs'!$B$7</f>
        <v>490000</v>
      </c>
      <c r="F43" s="57">
        <f>'Project Inputs'!$B$7</f>
        <v>490000</v>
      </c>
      <c r="G43" s="57">
        <f>'Project Inputs'!$B$7</f>
        <v>490000</v>
      </c>
      <c r="H43" s="57">
        <f>'Project Inputs'!$B$7</f>
        <v>490000</v>
      </c>
    </row>
    <row r="44" spans="2:8" x14ac:dyDescent="0.25">
      <c r="B44" s="52" t="s">
        <v>28</v>
      </c>
      <c r="C44" s="58">
        <f>Rates!D26</f>
        <v>0.1087</v>
      </c>
      <c r="D44" s="58">
        <f>Rates!E26</f>
        <v>9.06E-2</v>
      </c>
      <c r="E44" s="58">
        <f>Rates!F26</f>
        <v>8.7999999999999995E-2</v>
      </c>
      <c r="F44" s="58">
        <f>Rates!G26</f>
        <v>8.6199999999999999E-2</v>
      </c>
      <c r="G44" s="58">
        <f>Rates!H26</f>
        <v>8.5800000000000001E-2</v>
      </c>
      <c r="H44" s="58">
        <f>Rates!I26</f>
        <v>8.5600000000000009E-2</v>
      </c>
    </row>
    <row r="45" spans="2:8" x14ac:dyDescent="0.25">
      <c r="B45" s="52" t="s">
        <v>25</v>
      </c>
      <c r="C45" s="59">
        <v>24</v>
      </c>
      <c r="D45" s="59">
        <v>36</v>
      </c>
      <c r="E45" s="59">
        <v>48</v>
      </c>
      <c r="F45" s="59">
        <v>60</v>
      </c>
      <c r="G45" s="59">
        <v>72</v>
      </c>
      <c r="H45" s="59">
        <v>84</v>
      </c>
    </row>
    <row r="46" spans="2:8" x14ac:dyDescent="0.25">
      <c r="B46" s="52" t="s">
        <v>15</v>
      </c>
      <c r="C46" s="60">
        <f>PMT(C44/12,C42,-C43,0,0)</f>
        <v>22808.277741217324</v>
      </c>
      <c r="D46" s="60">
        <f t="shared" ref="D46:H46" si="9">PMT(D44/12,D42,-D43,0,0)</f>
        <v>15595.555744592617</v>
      </c>
      <c r="E46" s="60">
        <f t="shared" si="9"/>
        <v>12147.190150075689</v>
      </c>
      <c r="F46" s="60">
        <f t="shared" si="9"/>
        <v>10081.463543217498</v>
      </c>
      <c r="G46" s="60">
        <f t="shared" si="9"/>
        <v>8730.7191771937833</v>
      </c>
      <c r="H46" s="60">
        <f t="shared" si="9"/>
        <v>7774.6703587361835</v>
      </c>
    </row>
    <row r="47" spans="2:8" x14ac:dyDescent="0.25">
      <c r="B47" s="52" t="s">
        <v>16</v>
      </c>
      <c r="C47" s="61">
        <f t="shared" ref="C47:H47" si="10">RATE(C42,C46,-C43,0,0)*12</f>
        <v>0.10870000000000435</v>
      </c>
      <c r="D47" s="61">
        <f t="shared" si="10"/>
        <v>9.059999999999635E-2</v>
      </c>
      <c r="E47" s="61">
        <f t="shared" si="10"/>
        <v>8.8000000000005935E-2</v>
      </c>
      <c r="F47" s="61">
        <f t="shared" si="10"/>
        <v>8.6200000000000554E-2</v>
      </c>
      <c r="G47" s="61">
        <f t="shared" si="10"/>
        <v>8.5799999999996976E-2</v>
      </c>
      <c r="H47" s="61">
        <f t="shared" si="10"/>
        <v>8.5600000000001175E-2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R47"/>
  <sheetViews>
    <sheetView tabSelected="1" workbookViewId="0">
      <selection activeCell="P7" sqref="P7"/>
    </sheetView>
  </sheetViews>
  <sheetFormatPr defaultRowHeight="15" x14ac:dyDescent="0.25"/>
  <cols>
    <col min="3" max="3" width="18.140625" customWidth="1"/>
    <col min="4" max="4" width="10.7109375" bestFit="1" customWidth="1"/>
    <col min="5" max="5" width="9.7109375" bestFit="1" customWidth="1"/>
    <col min="16" max="18" width="10.28515625" bestFit="1" customWidth="1"/>
  </cols>
  <sheetData>
    <row r="1" spans="3:18" ht="63.75" customHeight="1" x14ac:dyDescent="0.25"/>
    <row r="2" spans="3:18" ht="18.75" customHeight="1" x14ac:dyDescent="0.3">
      <c r="C2" s="19" t="s">
        <v>29</v>
      </c>
      <c r="D2" s="64" t="str">
        <f>'Project Inputs'!B3</f>
        <v>ABC Co</v>
      </c>
      <c r="E2" s="64"/>
      <c r="F2" s="64"/>
      <c r="G2" s="64"/>
      <c r="H2" s="64"/>
      <c r="I2" s="64"/>
    </row>
    <row r="3" spans="3:18" ht="15" customHeight="1" x14ac:dyDescent="0.25">
      <c r="D3" s="64"/>
      <c r="E3" s="64"/>
      <c r="F3" s="64"/>
      <c r="G3" s="64"/>
      <c r="H3" s="64"/>
      <c r="I3" s="64"/>
    </row>
    <row r="5" spans="3:18" ht="18.75" x14ac:dyDescent="0.3">
      <c r="C5" s="20" t="s">
        <v>30</v>
      </c>
    </row>
    <row r="6" spans="3:18" ht="18.75" x14ac:dyDescent="0.3">
      <c r="C6" s="20" t="s">
        <v>31</v>
      </c>
      <c r="D6" s="21">
        <f ca="1">TODAY()</f>
        <v>45099</v>
      </c>
      <c r="E6" s="21"/>
    </row>
    <row r="7" spans="3:18" x14ac:dyDescent="0.25">
      <c r="C7" s="2"/>
      <c r="D7" s="2"/>
      <c r="E7" s="3"/>
    </row>
    <row r="8" spans="3:18" x14ac:dyDescent="0.25">
      <c r="C8" s="4" t="s">
        <v>32</v>
      </c>
      <c r="D8" s="2"/>
    </row>
    <row r="9" spans="3:18" x14ac:dyDescent="0.25">
      <c r="C9" s="65" t="s">
        <v>4</v>
      </c>
      <c r="D9" s="66"/>
      <c r="E9" s="67">
        <f>'Project Inputs'!F3</f>
        <v>24</v>
      </c>
      <c r="F9" s="68"/>
      <c r="G9" s="67">
        <f>'Project Inputs'!G3</f>
        <v>36</v>
      </c>
      <c r="H9" s="68"/>
      <c r="I9" s="67">
        <f>'Project Inputs'!H3</f>
        <v>60</v>
      </c>
      <c r="J9" s="68"/>
    </row>
    <row r="10" spans="3:18" x14ac:dyDescent="0.25">
      <c r="C10" s="69" t="s">
        <v>7</v>
      </c>
      <c r="D10" s="70"/>
      <c r="E10" s="71">
        <f>'Project Inputs'!F4</f>
        <v>22808.277741217324</v>
      </c>
      <c r="F10" s="72"/>
      <c r="G10" s="71">
        <f>'Project Inputs'!G4</f>
        <v>15595.555744592617</v>
      </c>
      <c r="H10" s="72"/>
      <c r="I10" s="71">
        <f>'Project Inputs'!H4</f>
        <v>10081.463543217498</v>
      </c>
      <c r="J10" s="72"/>
    </row>
    <row r="11" spans="3:18" x14ac:dyDescent="0.25">
      <c r="C11" s="54"/>
      <c r="D11" s="54"/>
      <c r="E11" s="55"/>
      <c r="F11" s="55"/>
      <c r="G11" s="55"/>
      <c r="H11" s="55"/>
      <c r="I11" s="55"/>
      <c r="J11" s="55"/>
    </row>
    <row r="12" spans="3:18" x14ac:dyDescent="0.25">
      <c r="C12" s="15" t="s">
        <v>33</v>
      </c>
      <c r="D12" s="2"/>
    </row>
    <row r="13" spans="3:18" x14ac:dyDescent="0.25">
      <c r="C13" s="16" t="s">
        <v>34</v>
      </c>
      <c r="D13" s="2"/>
    </row>
    <row r="14" spans="3:18" x14ac:dyDescent="0.25">
      <c r="C14" s="16"/>
      <c r="D14" s="2"/>
      <c r="P14" s="13"/>
      <c r="Q14" s="13"/>
      <c r="R14" s="13"/>
    </row>
    <row r="15" spans="3:18" x14ac:dyDescent="0.25">
      <c r="C15" s="16" t="s">
        <v>35</v>
      </c>
      <c r="D15" s="2"/>
    </row>
    <row r="16" spans="3:18" x14ac:dyDescent="0.25">
      <c r="C16" s="16" t="s">
        <v>36</v>
      </c>
      <c r="D16" s="2"/>
    </row>
    <row r="17" spans="3:4" x14ac:dyDescent="0.25">
      <c r="C17" s="16"/>
      <c r="D17" s="2"/>
    </row>
    <row r="18" spans="3:4" x14ac:dyDescent="0.25">
      <c r="C18" s="17" t="s">
        <v>37</v>
      </c>
      <c r="D18" s="2"/>
    </row>
    <row r="19" spans="3:4" x14ac:dyDescent="0.25">
      <c r="C19" s="15" t="s">
        <v>38</v>
      </c>
      <c r="D19" s="2"/>
    </row>
    <row r="20" spans="3:4" x14ac:dyDescent="0.25">
      <c r="C20" s="15" t="s">
        <v>39</v>
      </c>
      <c r="D20" s="2"/>
    </row>
    <row r="21" spans="3:4" x14ac:dyDescent="0.25">
      <c r="C21" s="17"/>
      <c r="D21" s="2"/>
    </row>
    <row r="22" spans="3:4" x14ac:dyDescent="0.25">
      <c r="C22" s="18" t="s">
        <v>40</v>
      </c>
      <c r="D22" s="2"/>
    </row>
    <row r="23" spans="3:4" x14ac:dyDescent="0.25">
      <c r="C23" s="15" t="s">
        <v>41</v>
      </c>
      <c r="D23" s="2"/>
    </row>
    <row r="24" spans="3:4" x14ac:dyDescent="0.25">
      <c r="C24" s="15" t="s">
        <v>42</v>
      </c>
      <c r="D24" s="2"/>
    </row>
    <row r="25" spans="3:4" x14ac:dyDescent="0.25">
      <c r="C25" s="16"/>
      <c r="D25" s="2"/>
    </row>
    <row r="26" spans="3:4" x14ac:dyDescent="0.25">
      <c r="C26" s="18" t="s">
        <v>43</v>
      </c>
      <c r="D26" s="2"/>
    </row>
    <row r="27" spans="3:4" x14ac:dyDescent="0.25">
      <c r="C27" s="15" t="s">
        <v>44</v>
      </c>
      <c r="D27" s="2"/>
    </row>
    <row r="28" spans="3:4" x14ac:dyDescent="0.25">
      <c r="C28" s="16" t="s">
        <v>45</v>
      </c>
      <c r="D28" s="2"/>
    </row>
    <row r="29" spans="3:4" x14ac:dyDescent="0.25">
      <c r="C29" s="16"/>
      <c r="D29" s="2"/>
    </row>
    <row r="30" spans="3:4" x14ac:dyDescent="0.25">
      <c r="C30" s="17" t="s">
        <v>46</v>
      </c>
      <c r="D30" s="2"/>
    </row>
    <row r="31" spans="3:4" x14ac:dyDescent="0.25">
      <c r="C31" s="16" t="s">
        <v>47</v>
      </c>
      <c r="D31" s="2"/>
    </row>
    <row r="32" spans="3:4" x14ac:dyDescent="0.25">
      <c r="C32" s="16" t="s">
        <v>48</v>
      </c>
      <c r="D32" s="2"/>
    </row>
    <row r="33" spans="3:4" x14ac:dyDescent="0.25">
      <c r="C33" s="16" t="s">
        <v>49</v>
      </c>
      <c r="D33" s="2"/>
    </row>
    <row r="34" spans="3:4" x14ac:dyDescent="0.25">
      <c r="C34" s="56" t="s">
        <v>50</v>
      </c>
      <c r="D34" s="2"/>
    </row>
    <row r="35" spans="3:4" x14ac:dyDescent="0.25">
      <c r="C35" s="1"/>
      <c r="D35" s="1"/>
    </row>
    <row r="36" spans="3:4" x14ac:dyDescent="0.25">
      <c r="C36" s="5" t="s">
        <v>51</v>
      </c>
    </row>
    <row r="37" spans="3:4" x14ac:dyDescent="0.25">
      <c r="C37" s="5" t="s">
        <v>52</v>
      </c>
    </row>
    <row r="39" spans="3:4" x14ac:dyDescent="0.25">
      <c r="C39" s="5" t="s">
        <v>53</v>
      </c>
    </row>
    <row r="40" spans="3:4" x14ac:dyDescent="0.25">
      <c r="C40" s="5" t="s">
        <v>54</v>
      </c>
    </row>
    <row r="42" spans="3:4" x14ac:dyDescent="0.25">
      <c r="C42" s="6" t="s">
        <v>55</v>
      </c>
    </row>
    <row r="43" spans="3:4" x14ac:dyDescent="0.25">
      <c r="C43" s="7" t="s">
        <v>56</v>
      </c>
    </row>
    <row r="44" spans="3:4" x14ac:dyDescent="0.25">
      <c r="C44" s="7" t="s">
        <v>57</v>
      </c>
    </row>
    <row r="46" spans="3:4" x14ac:dyDescent="0.25">
      <c r="C46" s="14" t="s">
        <v>58</v>
      </c>
    </row>
    <row r="47" spans="3:4" x14ac:dyDescent="0.25">
      <c r="C47" s="14" t="s">
        <v>59</v>
      </c>
    </row>
  </sheetData>
  <sheetProtection selectLockedCells="1"/>
  <mergeCells count="9">
    <mergeCell ref="D2:I3"/>
    <mergeCell ref="C9:D9"/>
    <mergeCell ref="E9:F9"/>
    <mergeCell ref="C10:D10"/>
    <mergeCell ref="E10:F10"/>
    <mergeCell ref="G9:H9"/>
    <mergeCell ref="G10:H10"/>
    <mergeCell ref="I9:J9"/>
    <mergeCell ref="I10:J10"/>
  </mergeCells>
  <hyperlinks>
    <hyperlink ref="C34" r:id="rId1" xr:uid="{00000000-0004-0000-0200-000000000000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f8b21c-0983-466c-9206-401e74da50a2">
      <Terms xmlns="http://schemas.microsoft.com/office/infopath/2007/PartnerControls"/>
    </lcf76f155ced4ddcb4097134ff3c332f>
    <TaxCatchAll xmlns="d8f48968-1b9f-4ab6-b5c8-5bf50f4a1d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0D13C9229FC2419EB477233BB717A0" ma:contentTypeVersion="16" ma:contentTypeDescription="Create a new document." ma:contentTypeScope="" ma:versionID="be43ba8fe89e53ffa4fddd52826e2181">
  <xsd:schema xmlns:xsd="http://www.w3.org/2001/XMLSchema" xmlns:xs="http://www.w3.org/2001/XMLSchema" xmlns:p="http://schemas.microsoft.com/office/2006/metadata/properties" xmlns:ns2="14f8b21c-0983-466c-9206-401e74da50a2" xmlns:ns3="d8f48968-1b9f-4ab6-b5c8-5bf50f4a1dea" targetNamespace="http://schemas.microsoft.com/office/2006/metadata/properties" ma:root="true" ma:fieldsID="d722545e57a0bc5648c688402dcecca0" ns2:_="" ns3:_="">
    <xsd:import namespace="14f8b21c-0983-466c-9206-401e74da50a2"/>
    <xsd:import namespace="d8f48968-1b9f-4ab6-b5c8-5bf50f4a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8b21c-0983-466c-9206-401e74da50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7da83c3-3b4c-4984-95f1-971a9415b7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48968-1b9f-4ab6-b5c8-5bf50f4a1de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9db866c-55e0-4b62-bf6c-e8e19d6191f7}" ma:internalName="TaxCatchAll" ma:showField="CatchAllData" ma:web="d8f48968-1b9f-4ab6-b5c8-5bf50f4a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336DFC-0043-4262-B826-2E604FD108C7}">
  <ds:schemaRefs>
    <ds:schemaRef ds:uri="http://schemas.microsoft.com/office/2006/metadata/properties"/>
    <ds:schemaRef ds:uri="http://schemas.microsoft.com/office/infopath/2007/PartnerControls"/>
    <ds:schemaRef ds:uri="14f8b21c-0983-466c-9206-401e74da50a2"/>
    <ds:schemaRef ds:uri="d8f48968-1b9f-4ab6-b5c8-5bf50f4a1dea"/>
  </ds:schemaRefs>
</ds:datastoreItem>
</file>

<file path=customXml/itemProps2.xml><?xml version="1.0" encoding="utf-8"?>
<ds:datastoreItem xmlns:ds="http://schemas.openxmlformats.org/officeDocument/2006/customXml" ds:itemID="{4E35A152-8BDC-459F-B824-268E763CF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A54C2-657C-4E02-B080-2F01B8856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8b21c-0983-466c-9206-401e74da50a2"/>
    <ds:schemaRef ds:uri="d8f48968-1b9f-4ab6-b5c8-5bf50f4a1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Inputs</vt:lpstr>
      <vt:lpstr>Cap Lease Proposal</vt:lpstr>
    </vt:vector>
  </TitlesOfParts>
  <Manager/>
  <Company>De Lage Landen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Carter, N (Nathan)</dc:creator>
  <cp:keywords/>
  <dc:description/>
  <cp:lastModifiedBy>Harks, GJ (Gert-Jan)</cp:lastModifiedBy>
  <cp:revision/>
  <dcterms:created xsi:type="dcterms:W3CDTF">2018-02-19T17:43:45Z</dcterms:created>
  <dcterms:modified xsi:type="dcterms:W3CDTF">2023-06-22T11:51:01Z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0x010100E20D13C9229FC2419EB477233BB717A0</vt:lpwstr>
  </property>
  <property fmtid="{D5CDD505-2E9C-101B-9397-08002B2CF9AE}" pid="3" name="MSIP_Label_ba6b3033-663f-499e-bc94-6f5c8b35d5ff_Enabled">
    <vt:lpwstr>true</vt:lpwstr>
  </property>
  <property fmtid="{D5CDD505-2E9C-101B-9397-08002B2CF9AE}" pid="4" name="MSIP_Label_ba6b3033-663f-499e-bc94-6f5c8b35d5ff_SetDate">
    <vt:lpwstr>2023-06-13T18:51:12Z</vt:lpwstr>
  </property>
  <property fmtid="{D5CDD505-2E9C-101B-9397-08002B2CF9AE}" pid="5" name="MSIP_Label_ba6b3033-663f-499e-bc94-6f5c8b35d5ff_Method">
    <vt:lpwstr>Privileged</vt:lpwstr>
  </property>
  <property fmtid="{D5CDD505-2E9C-101B-9397-08002B2CF9AE}" pid="6" name="MSIP_Label_ba6b3033-663f-499e-bc94-6f5c8b35d5ff_Name">
    <vt:lpwstr>Internal Use</vt:lpwstr>
  </property>
  <property fmtid="{D5CDD505-2E9C-101B-9397-08002B2CF9AE}" pid="7" name="MSIP_Label_ba6b3033-663f-499e-bc94-6f5c8b35d5ff_SiteId">
    <vt:lpwstr>07751f8b-9617-49d5-9024-85f034f400ec</vt:lpwstr>
  </property>
  <property fmtid="{D5CDD505-2E9C-101B-9397-08002B2CF9AE}" pid="8" name="MSIP_Label_ba6b3033-663f-499e-bc94-6f5c8b35d5ff_ActionId">
    <vt:lpwstr>88d98697-5791-43d5-9361-5f58babd7658</vt:lpwstr>
  </property>
  <property fmtid="{D5CDD505-2E9C-101B-9397-08002B2CF9AE}" pid="9" name="MSIP_Label_ba6b3033-663f-499e-bc94-6f5c8b35d5ff_ContentBits">
    <vt:lpwstr>0</vt:lpwstr>
  </property>
  <property fmtid="{D5CDD505-2E9C-101B-9397-08002B2CF9AE}" pid="10" name="MediaServiceImageTags">
    <vt:lpwstr/>
  </property>
</Properties>
</file>